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<sst xmlns="http://schemas.openxmlformats.org/spreadsheetml/2006/main" count="197" uniqueCount="107">
  <si>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</si>
  <si>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</si>
  <si>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</si>
  <si>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</si>
  <si>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</si>
  <si>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</si>
  <si>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</si>
  <si>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</si>
  <si>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</si>
  <si>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</si>
  <si>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</si>
  <si>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</si>
  <si>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</si>
  <si>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</si>
  <si>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</si>
  <si>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</si>
  <si>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</si>
  <si>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</si>
  <si>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</si>
  <si>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</si>
  <si>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</si>
  <si>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</si>
  <si>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</si>
  <si>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</si>
  <si>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</si>
  <si>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</si>
  <si>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</si>
  <si>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</si>
  <si>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</si>
  <si>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</si>
  <si>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</si>
  <si>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</si>
  <si>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</si>
  <si>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</si>
  <si>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</si>
  <si>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</si>
  <si>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</si>
  <si>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</si>
  <si>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</si>
  <si>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</si>
  <si>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</si>
  <si>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</si>
  <si>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</si>
  <si>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</si>
  <si>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</si>
  <si>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</si>
  <si>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</si>
  <si>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</si>
  <si>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</si>
  <si>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</si>
  <si>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</si>
  <si>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</si>
  <si>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</si>
  <si>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</si>
  <si>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</si>
  <si>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</si>
  <si>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</si>
  <si>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</si>
  <si>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</si>
  <si>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</si>
  <si>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</si>
  <si>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</si>
  <si>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</si>
  <si>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</si>
  <si>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</si>
  <si>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</si>
  <si>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</si>
  <si>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</si>
  <si>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</si>
  <si>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</si>
  <si>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</si>
  <si>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</si>
  <si>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</si>
  <si>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</si>
  <si>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</si>
  <si>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</si>
  <si>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</si>
  <si>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</si>
  <si>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</si>
  <si>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</si>
  <si>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</si>
  <si>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</si>
  <si>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</si>
  <si>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</si>
  <si>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</si>
  <si>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</si>
  <si>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</si>
  <si>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</si>
  <si>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</si>
  <si>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</si>
  <si>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</si>
  <si>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</si>
  <si>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</si>
  <si>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</si>
  <si>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</si>
  <si>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</si>
  <si>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</si>
  <si>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</si>
  <si>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</si>
  <si>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</si>
  <si>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</si>
  <si>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</si>
  <si>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</si>
  <si>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</si>
  <si>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</si>
  <si>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</si>
  <si>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Risultato da special item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</si>
</sst>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"/>
    <numFmt numFmtId="166" formatCode="#,##0;\(#,##0.0\)"/>
    <numFmt numFmtId="167" formatCode="#,##0.0;\(#,##0.00\)"/>
    <numFmt numFmtId="168" formatCode="0.0%"/>
    <numFmt numFmtId="169" formatCode="#,##0.0"/>
    <numFmt numFmtId="170" formatCode="\+#,##0.0;\-#,##0.0"/>
    <numFmt numFmtId="171" formatCode="\+0.0%;\-0.0%"/>
    <numFmt numFmtId="172" formatCode="#,##0.0;\-#,##0.0"/>
    <numFmt numFmtId="173" formatCode="\+0.0%"/>
    <numFmt numFmtId="174" formatCode="\+0.0%;\(0.0%\)"/>
    <numFmt numFmtId="175" formatCode="_-* #,##0.0_-;\-* #,##0.0_-;_-* &quot;-&quot;??_-;_-@_-"/>
    <numFmt numFmtId="176" formatCode="\+#,##0.0;\(#,##0.0\)"/>
    <numFmt numFmtId="177" formatCode="0.0%;\(0.0%\)"/>
    <numFmt numFmtId="178" formatCode="#,##0.0;\(#,##0.0\)"/>
    <numFmt numFmtId="179" formatCode="\(#,##0.0\);\+#,##0.0"/>
    <numFmt numFmtId="180" formatCode="\+#,##0;\(#,##0\)"/>
    <numFmt numFmtId="181" formatCode="#,##0.000;\(#,##0.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2" fontId="8" fillId="61" borderId="0" xfId="0" applyNumberFormat="1" applyFont="1" applyFill="1" applyBorder="1" applyAlignment="1">
      <alignment wrapText="1"/>
    </xf>
    <xf numFmtId="177" fontId="13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4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66" fontId="9" fillId="61" borderId="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167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65" fontId="8" fillId="61" borderId="27" xfId="0" applyNumberFormat="1" applyFont="1" applyFill="1" applyBorder="1" applyAlignment="1">
      <alignment wrapText="1"/>
    </xf>
    <xf numFmtId="177" fontId="14" fillId="61" borderId="27" xfId="0" applyNumberFormat="1" applyFont="1" applyFill="1" applyBorder="1" applyAlignment="1">
      <alignment wrapText="1"/>
    </xf>
    <xf numFmtId="176" fontId="8" fillId="61" borderId="27" xfId="0" applyNumberFormat="1" applyFont="1" applyFill="1" applyBorder="1" applyAlignment="1">
      <alignment wrapText="1"/>
    </xf>
    <xf numFmtId="174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165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0" fontId="9" fillId="61" borderId="34" xfId="0" applyNumberFormat="1" applyFont="1" applyFill="1" applyBorder="1" applyAlignment="1">
      <alignment wrapText="1"/>
    </xf>
    <xf numFmtId="174" fontId="9" fillId="61" borderId="35" xfId="88" applyNumberFormat="1" applyFont="1" applyFill="1" applyBorder="1" applyAlignment="1">
      <alignment wrapText="1"/>
    </xf>
    <xf numFmtId="165" fontId="11" fillId="61" borderId="0" xfId="0" applyNumberFormat="1" applyFont="1" applyFill="1" applyAlignment="1">
      <alignment/>
    </xf>
    <xf numFmtId="165" fontId="0" fillId="61" borderId="0" xfId="0" applyNumberFormat="1" applyFill="1" applyAlignment="1">
      <alignment/>
    </xf>
    <xf numFmtId="168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67" fontId="8" fillId="61" borderId="27" xfId="0" applyNumberFormat="1" applyFont="1" applyFill="1" applyBorder="1" applyAlignment="1">
      <alignment wrapText="1"/>
    </xf>
    <xf numFmtId="175" fontId="9" fillId="61" borderId="0" xfId="80" applyNumberFormat="1" applyFont="1" applyFill="1" applyBorder="1" applyAlignment="1">
      <alignment wrapText="1"/>
    </xf>
    <xf numFmtId="168" fontId="13" fillId="61" borderId="0" xfId="0" applyNumberFormat="1" applyFont="1" applyFill="1" applyBorder="1" applyAlignment="1">
      <alignment wrapText="1"/>
    </xf>
    <xf numFmtId="169" fontId="8" fillId="61" borderId="27" xfId="0" applyNumberFormat="1" applyFont="1" applyFill="1" applyBorder="1" applyAlignment="1">
      <alignment wrapText="1"/>
    </xf>
    <xf numFmtId="168" fontId="14" fillId="61" borderId="27" xfId="0" applyNumberFormat="1" applyFont="1" applyFill="1" applyBorder="1" applyAlignment="1">
      <alignment wrapText="1"/>
    </xf>
    <xf numFmtId="174" fontId="8" fillId="61" borderId="32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167" fontId="11" fillId="61" borderId="0" xfId="0" applyNumberFormat="1" applyFont="1" applyFill="1" applyAlignment="1">
      <alignment/>
    </xf>
    <xf numFmtId="174" fontId="8" fillId="61" borderId="30" xfId="0" applyNumberFormat="1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3" fontId="8" fillId="61" borderId="32" xfId="88" applyNumberFormat="1" applyFont="1" applyFill="1" applyBorder="1" applyAlignment="1">
      <alignment wrapText="1"/>
    </xf>
    <xf numFmtId="169" fontId="9" fillId="61" borderId="0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65" fontId="9" fillId="61" borderId="34" xfId="0" applyNumberFormat="1" applyFont="1" applyFill="1" applyBorder="1" applyAlignment="1">
      <alignment wrapText="1"/>
    </xf>
    <xf numFmtId="176" fontId="9" fillId="61" borderId="34" xfId="0" applyNumberFormat="1" applyFont="1" applyFill="1" applyBorder="1" applyAlignment="1">
      <alignment wrapText="1"/>
    </xf>
    <xf numFmtId="174" fontId="9" fillId="61" borderId="35" xfId="0" applyNumberFormat="1" applyFont="1" applyFill="1" applyBorder="1" applyAlignment="1">
      <alignment wrapText="1"/>
    </xf>
    <xf numFmtId="168" fontId="9" fillId="61" borderId="0" xfId="0" applyNumberFormat="1" applyFont="1" applyFill="1" applyBorder="1" applyAlignment="1">
      <alignment wrapText="1"/>
    </xf>
    <xf numFmtId="170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2" fontId="8" fillId="61" borderId="27" xfId="0" applyNumberFormat="1" applyFont="1" applyFill="1" applyBorder="1" applyAlignment="1">
      <alignment wrapText="1"/>
    </xf>
    <xf numFmtId="165" fontId="8" fillId="61" borderId="0" xfId="0" applyNumberFormat="1" applyFont="1" applyFill="1" applyBorder="1" applyAlignment="1">
      <alignment wrapText="1"/>
    </xf>
    <xf numFmtId="175" fontId="9" fillId="61" borderId="34" xfId="80" applyNumberFormat="1" applyFont="1" applyFill="1" applyBorder="1" applyAlignment="1">
      <alignment wrapText="1"/>
    </xf>
    <xf numFmtId="171" fontId="9" fillId="61" borderId="35" xfId="0" applyNumberFormat="1" applyFont="1" applyFill="1" applyBorder="1" applyAlignment="1">
      <alignment wrapText="1"/>
    </xf>
    <xf numFmtId="172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68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68" fontId="8" fillId="61" borderId="0" xfId="0" applyNumberFormat="1" applyFont="1" applyFill="1" applyBorder="1" applyAlignment="1">
      <alignment wrapText="1"/>
    </xf>
    <xf numFmtId="169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75" fontId="13" fillId="61" borderId="0" xfId="80" applyNumberFormat="1" applyFont="1" applyFill="1" applyBorder="1" applyAlignment="1">
      <alignment wrapText="1"/>
    </xf>
    <xf numFmtId="176" fontId="13" fillId="61" borderId="0" xfId="0" applyNumberFormat="1" applyFont="1" applyFill="1" applyBorder="1" applyAlignment="1">
      <alignment wrapText="1"/>
    </xf>
    <xf numFmtId="171" fontId="13" fillId="61" borderId="30" xfId="0" applyNumberFormat="1" applyFont="1" applyFill="1" applyBorder="1" applyAlignment="1">
      <alignment wrapText="1"/>
    </xf>
    <xf numFmtId="169" fontId="9" fillId="61" borderId="34" xfId="0" applyNumberFormat="1" applyFont="1" applyFill="1" applyBorder="1" applyAlignment="1">
      <alignment wrapText="1"/>
    </xf>
    <xf numFmtId="176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1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64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64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78" fontId="1" fillId="61" borderId="0" xfId="84" applyNumberFormat="1" applyFont="1" applyFill="1" applyBorder="1" applyProtection="1">
      <alignment/>
      <protection locked="0"/>
    </xf>
    <xf numFmtId="178" fontId="24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Protection="1">
      <alignment/>
      <protection hidden="1"/>
    </xf>
    <xf numFmtId="178" fontId="6" fillId="61" borderId="27" xfId="84" applyNumberFormat="1" applyFont="1" applyFill="1" applyBorder="1" applyProtection="1">
      <alignment/>
      <protection locked="0"/>
    </xf>
    <xf numFmtId="178" fontId="6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Alignment="1" applyProtection="1">
      <alignment horizontal="right"/>
      <protection hidden="1"/>
    </xf>
    <xf numFmtId="178" fontId="5" fillId="61" borderId="0" xfId="84" applyNumberFormat="1" applyFont="1" applyFill="1" applyAlignment="1" applyProtection="1">
      <alignment horizontal="right"/>
      <protection hidden="1"/>
    </xf>
    <xf numFmtId="178" fontId="1" fillId="61" borderId="34" xfId="84" applyNumberFormat="1" applyFont="1" applyFill="1" applyBorder="1" applyProtection="1">
      <alignment/>
      <protection locked="0"/>
    </xf>
    <xf numFmtId="181" fontId="1" fillId="61" borderId="0" xfId="84" applyNumberFormat="1" applyFont="1" applyFill="1" applyBorder="1" applyProtection="1">
      <alignment/>
      <protection locked="0"/>
    </xf>
    <xf numFmtId="181" fontId="1" fillId="61" borderId="34" xfId="84" applyNumberFormat="1" applyFont="1" applyFill="1" applyBorder="1" applyProtection="1">
      <alignment/>
      <protection locked="0"/>
    </xf>
    <xf numFmtId="172" fontId="49" fillId="61" borderId="0" xfId="84" applyNumberFormat="1" applyFont="1" applyFill="1" applyBorder="1" applyAlignment="1" applyProtection="1">
      <alignment horizontal="right" vertical="center"/>
      <protection hidden="1"/>
    </xf>
    <xf numFmtId="172" fontId="2" fillId="60" borderId="27" xfId="84" applyNumberFormat="1" applyFont="1" applyFill="1" applyBorder="1" applyAlignment="1" applyProtection="1">
      <alignment vertical="center"/>
      <protection hidden="1"/>
    </xf>
    <xf numFmtId="172" fontId="4" fillId="61" borderId="0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>
      <alignment vertical="center"/>
      <protection hidden="1"/>
    </xf>
    <xf numFmtId="172" fontId="2" fillId="15" borderId="28" xfId="84" applyNumberFormat="1" applyFont="1" applyFill="1" applyBorder="1" applyAlignment="1" applyProtection="1">
      <alignment horizontal="right" vertical="center"/>
      <protection hidden="1"/>
    </xf>
    <xf numFmtId="172" fontId="1" fillId="61" borderId="0" xfId="0" applyNumberFormat="1" applyFont="1" applyFill="1" applyAlignment="1">
      <alignment/>
    </xf>
    <xf numFmtId="172" fontId="4" fillId="54" borderId="27" xfId="84" applyNumberFormat="1" applyFont="1" applyFill="1" applyBorder="1" applyAlignment="1" applyProtection="1">
      <alignment horizontal="center" vertical="center"/>
      <protection hidden="1"/>
    </xf>
    <xf numFmtId="172" fontId="4" fillId="61" borderId="36" xfId="84" applyNumberFormat="1" applyFont="1" applyFill="1" applyBorder="1" applyAlignment="1" applyProtection="1">
      <alignment vertical="center"/>
      <protection hidden="1"/>
    </xf>
    <xf numFmtId="172" fontId="49" fillId="61" borderId="34" xfId="84" applyNumberFormat="1" applyFont="1" applyFill="1" applyBorder="1" applyAlignment="1" applyProtection="1">
      <alignment vertical="center"/>
      <protection hidden="1"/>
    </xf>
    <xf numFmtId="172" fontId="49" fillId="61" borderId="38" xfId="84" applyNumberFormat="1" applyFont="1" applyFill="1" applyBorder="1" applyAlignment="1" applyProtection="1">
      <alignment vertical="center"/>
      <protection hidden="1"/>
    </xf>
    <xf numFmtId="172" fontId="2" fillId="61" borderId="36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2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2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7"/>
      <c r="H3" s="137"/>
      <c r="I3" s="137"/>
    </row>
    <row r="4" spans="1:9" ht="12.75">
      <c r="A4" s="138" t="s">
        <v>87</v>
      </c>
      <c r="B4" s="155"/>
      <c r="C4" s="155"/>
      <c r="G4" s="156"/>
      <c r="H4" s="157"/>
      <c r="I4" s="157"/>
    </row>
    <row r="5" spans="1:9" ht="12.75">
      <c r="A5" s="1" t="s">
        <v>100</v>
      </c>
      <c r="B5" s="4">
        <v>2018</v>
      </c>
      <c r="C5" s="4">
        <v>2019</v>
      </c>
      <c r="G5" s="141"/>
      <c r="H5" s="137"/>
      <c r="I5" s="137"/>
    </row>
    <row r="6" spans="1:9" ht="12.75">
      <c r="A6" s="140" t="s">
        <v>0</v>
      </c>
      <c r="B6" s="158">
        <v>6134.4</v>
      </c>
      <c r="C6" s="158">
        <v>6912.8</v>
      </c>
      <c r="G6" s="141"/>
      <c r="H6" s="137"/>
      <c r="I6" s="137"/>
    </row>
    <row r="7" spans="1:9" ht="12" customHeight="1">
      <c r="A7" s="140" t="s">
        <v>1</v>
      </c>
      <c r="B7" s="158">
        <v>0</v>
      </c>
      <c r="C7" s="158">
        <v>0</v>
      </c>
      <c r="G7" s="142"/>
      <c r="H7" s="137"/>
      <c r="I7" s="137"/>
    </row>
    <row r="8" spans="1:9" ht="12.75">
      <c r="A8" s="140" t="s">
        <v>2</v>
      </c>
      <c r="B8" s="158">
        <v>492</v>
      </c>
      <c r="C8" s="158">
        <v>530.8</v>
      </c>
      <c r="G8" s="141"/>
      <c r="H8" s="137"/>
      <c r="I8" s="137"/>
    </row>
    <row r="9" spans="1:9" ht="12.75">
      <c r="A9" s="143" t="s">
        <v>96</v>
      </c>
      <c r="B9" s="159">
        <v>0</v>
      </c>
      <c r="C9" s="159">
        <v>0</v>
      </c>
      <c r="G9" s="141"/>
      <c r="H9" s="137"/>
      <c r="I9" s="137"/>
    </row>
    <row r="10" spans="1:9" ht="12.75">
      <c r="A10" s="140" t="s">
        <v>3</v>
      </c>
      <c r="B10" s="160"/>
      <c r="C10" s="160"/>
      <c r="G10" s="141"/>
      <c r="H10" s="137"/>
      <c r="I10" s="137"/>
    </row>
    <row r="11" spans="1:9" ht="12.75">
      <c r="A11" s="144" t="s">
        <v>4</v>
      </c>
      <c r="B11" s="158">
        <v>-2984.1</v>
      </c>
      <c r="C11" s="158">
        <v>-3458.2</v>
      </c>
      <c r="G11" s="141"/>
      <c r="H11" s="137"/>
      <c r="I11" s="137"/>
    </row>
    <row r="12" spans="1:9" ht="12.75">
      <c r="A12" s="140" t="s">
        <v>5</v>
      </c>
      <c r="B12" s="158">
        <v>-2040.5</v>
      </c>
      <c r="C12" s="158">
        <v>-2318.2</v>
      </c>
      <c r="G12" s="141"/>
      <c r="H12" s="137"/>
      <c r="I12" s="137"/>
    </row>
    <row r="13" spans="1:9" ht="12.75">
      <c r="A13" s="140" t="s">
        <v>6</v>
      </c>
      <c r="B13" s="158">
        <v>-551.4</v>
      </c>
      <c r="C13" s="158">
        <v>-560.4</v>
      </c>
      <c r="G13" s="145"/>
      <c r="H13" s="146"/>
      <c r="I13" s="146"/>
    </row>
    <row r="14" spans="1:9" ht="12.75">
      <c r="A14" s="140" t="s">
        <v>7</v>
      </c>
      <c r="B14" s="158">
        <v>-521</v>
      </c>
      <c r="C14" s="158">
        <v>-542.6</v>
      </c>
      <c r="G14" s="141"/>
      <c r="H14" s="137"/>
      <c r="I14" s="137"/>
    </row>
    <row r="15" spans="1:9" ht="12.75">
      <c r="A15" s="140" t="s">
        <v>8</v>
      </c>
      <c r="B15" s="158">
        <v>-62.5</v>
      </c>
      <c r="C15" s="158">
        <v>-59.3</v>
      </c>
      <c r="G15" s="141"/>
      <c r="H15" s="137"/>
      <c r="I15" s="137"/>
    </row>
    <row r="16" spans="1:9" ht="12.75">
      <c r="A16" s="140" t="s">
        <v>9</v>
      </c>
      <c r="B16" s="158">
        <v>43.2</v>
      </c>
      <c r="C16" s="158">
        <v>37.6</v>
      </c>
      <c r="G16" s="141"/>
      <c r="H16" s="137"/>
      <c r="I16" s="137"/>
    </row>
    <row r="17" spans="1:9" ht="12.75">
      <c r="A17" s="140"/>
      <c r="B17" s="160"/>
      <c r="C17" s="160"/>
      <c r="G17" s="145"/>
      <c r="H17" s="146"/>
      <c r="I17" s="146"/>
    </row>
    <row r="18" spans="1:9" ht="12.75">
      <c r="A18" s="147" t="s">
        <v>10</v>
      </c>
      <c r="B18" s="161">
        <f>SUM(B6:B16)</f>
        <v>510.0999999999996</v>
      </c>
      <c r="C18" s="161">
        <f>SUM(C6:C16)</f>
        <v>542.5000000000006</v>
      </c>
      <c r="G18" s="145"/>
      <c r="H18" s="146"/>
      <c r="I18" s="146"/>
    </row>
    <row r="19" spans="1:9" ht="12.75">
      <c r="A19" s="140"/>
      <c r="B19" s="162"/>
      <c r="C19" s="162"/>
      <c r="G19" s="141"/>
      <c r="H19" s="137"/>
      <c r="I19" s="137"/>
    </row>
    <row r="20" spans="1:9" ht="12.75">
      <c r="A20" s="140" t="s">
        <v>11</v>
      </c>
      <c r="B20" s="163">
        <v>14.9</v>
      </c>
      <c r="C20" s="163">
        <v>13.4</v>
      </c>
      <c r="G20" s="145"/>
      <c r="H20" s="146"/>
      <c r="I20" s="146"/>
    </row>
    <row r="21" spans="1:9" ht="12.75">
      <c r="A21" s="140" t="s">
        <v>12</v>
      </c>
      <c r="B21" s="163">
        <v>96.9</v>
      </c>
      <c r="C21" s="163">
        <v>108.2</v>
      </c>
      <c r="G21" s="141"/>
      <c r="H21" s="148"/>
      <c r="I21" s="148"/>
    </row>
    <row r="22" spans="1:9" ht="12.75">
      <c r="A22" s="140" t="s">
        <v>13</v>
      </c>
      <c r="B22" s="163">
        <v>-203.5</v>
      </c>
      <c r="C22" s="163">
        <v>-221.6</v>
      </c>
      <c r="G22" s="145"/>
      <c r="H22" s="146"/>
      <c r="I22" s="146"/>
    </row>
    <row r="23" spans="1:9" ht="12.75">
      <c r="A23" s="143" t="s">
        <v>96</v>
      </c>
      <c r="B23" s="159">
        <v>0</v>
      </c>
      <c r="C23" s="159">
        <v>0</v>
      </c>
      <c r="G23" s="141"/>
      <c r="H23" s="148"/>
      <c r="I23" s="148"/>
    </row>
    <row r="24" spans="1:9" ht="12.75">
      <c r="A24" s="143"/>
      <c r="B24" s="163"/>
      <c r="C24" s="163"/>
      <c r="G24" s="141"/>
      <c r="H24" s="137"/>
      <c r="I24" s="137"/>
    </row>
    <row r="25" spans="1:9" ht="12.75">
      <c r="A25" s="149" t="s">
        <v>99</v>
      </c>
      <c r="B25" s="163">
        <v>0</v>
      </c>
      <c r="C25" s="163">
        <v>0</v>
      </c>
      <c r="G25" s="141"/>
      <c r="H25" s="137"/>
      <c r="I25" s="137"/>
    </row>
    <row r="26" spans="1:9" ht="12.75">
      <c r="A26" s="140"/>
      <c r="B26" s="160"/>
      <c r="C26" s="160"/>
      <c r="G26" s="137"/>
      <c r="H26" s="137"/>
      <c r="I26" s="137"/>
    </row>
    <row r="27" spans="1:9" ht="12.75">
      <c r="A27" s="147" t="s">
        <v>14</v>
      </c>
      <c r="B27" s="161">
        <f>SUM(B18:B25)</f>
        <v>418.39999999999964</v>
      </c>
      <c r="C27" s="161">
        <f>SUM(C18:C25)</f>
        <v>442.50000000000057</v>
      </c>
      <c r="G27" s="137"/>
      <c r="H27" s="137"/>
      <c r="I27" s="137"/>
    </row>
    <row r="28" spans="1:9" ht="12.75">
      <c r="A28" s="150"/>
      <c r="B28" s="162"/>
      <c r="C28" s="162"/>
      <c r="G28" s="137"/>
      <c r="H28" s="137"/>
      <c r="I28" s="137"/>
    </row>
    <row r="29" spans="1:3" ht="12.75">
      <c r="A29" s="140" t="s">
        <v>15</v>
      </c>
      <c r="B29" s="163">
        <v>-121.8</v>
      </c>
      <c r="C29" s="163">
        <v>-125.4</v>
      </c>
    </row>
    <row r="30" spans="1:3" ht="12.75">
      <c r="A30" s="143" t="s">
        <v>96</v>
      </c>
      <c r="B30" s="164"/>
      <c r="C30" s="164"/>
    </row>
    <row r="31" spans="1:3" ht="12.75">
      <c r="A31" s="143"/>
      <c r="B31" s="158"/>
      <c r="C31" s="158"/>
    </row>
    <row r="32" spans="1:3" ht="12.75">
      <c r="A32" s="140" t="s">
        <v>106</v>
      </c>
      <c r="B32" s="158">
        <v>0</v>
      </c>
      <c r="C32" s="158">
        <v>84.9</v>
      </c>
    </row>
    <row r="33" spans="1:3" ht="12.75">
      <c r="A33" s="147" t="s">
        <v>16</v>
      </c>
      <c r="B33" s="161">
        <f>+B27+B29</f>
        <v>296.5999999999996</v>
      </c>
      <c r="C33" s="161">
        <f>+C27+C29+C32</f>
        <v>402.00000000000057</v>
      </c>
    </row>
    <row r="34" spans="1:3" ht="12.75">
      <c r="A34" s="140" t="s">
        <v>17</v>
      </c>
      <c r="B34" s="158"/>
      <c r="C34" s="158"/>
    </row>
    <row r="35" spans="1:3" ht="12.75">
      <c r="A35" s="140" t="s">
        <v>18</v>
      </c>
      <c r="B35" s="163">
        <f>+B33-B36</f>
        <v>281.89999999999964</v>
      </c>
      <c r="C35" s="163">
        <f>+C33-C36</f>
        <v>385.70000000000056</v>
      </c>
    </row>
    <row r="36" spans="1:3" ht="12.75">
      <c r="A36" s="140" t="s">
        <v>19</v>
      </c>
      <c r="B36" s="163">
        <v>14.7</v>
      </c>
      <c r="C36" s="163">
        <v>16.3</v>
      </c>
    </row>
    <row r="37" spans="1:3" ht="12.75">
      <c r="A37" s="151" t="s">
        <v>20</v>
      </c>
      <c r="B37" s="165"/>
      <c r="C37" s="165"/>
    </row>
    <row r="38" spans="1:3" ht="12.75">
      <c r="A38" s="150" t="s">
        <v>21</v>
      </c>
      <c r="B38" s="166">
        <v>0.192</v>
      </c>
      <c r="C38" s="166">
        <v>0.262</v>
      </c>
    </row>
    <row r="39" spans="1:3" ht="13.5" thickBot="1">
      <c r="A39" s="150" t="s">
        <v>22</v>
      </c>
      <c r="B39" s="167">
        <v>0.192</v>
      </c>
      <c r="C39" s="167">
        <v>0.262</v>
      </c>
    </row>
    <row r="40" spans="1:3" ht="12.75">
      <c r="A40" s="152"/>
      <c r="B40" s="153"/>
      <c r="C40" s="153"/>
    </row>
    <row r="41" ht="12.75">
      <c r="A41" s="15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33:C33" unlockedFormula="1"/>
    <ignoredError sqref="C27" formulaRange="1" unlockedFormula="1"/>
    <ignoredError sqref="B18:C26 B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6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2.75">
      <c r="A5" s="138" t="s">
        <v>103</v>
      </c>
      <c r="B5" s="139">
        <v>43465</v>
      </c>
      <c r="C5" s="139">
        <v>43830</v>
      </c>
    </row>
    <row r="6" spans="1:3" ht="12.75">
      <c r="A6" s="2" t="s">
        <v>23</v>
      </c>
      <c r="B6" s="9"/>
      <c r="C6" s="9"/>
    </row>
    <row r="7" spans="1:3" ht="12.75">
      <c r="A7" s="129" t="s">
        <v>24</v>
      </c>
      <c r="B7" s="130"/>
      <c r="C7" s="130"/>
    </row>
    <row r="8" spans="1:3" ht="13.5">
      <c r="A8" s="131" t="s">
        <v>25</v>
      </c>
      <c r="B8" s="168">
        <v>2003.7</v>
      </c>
      <c r="C8" s="168">
        <v>1992.7</v>
      </c>
    </row>
    <row r="9" spans="1:3" ht="13.5">
      <c r="A9" s="131" t="s">
        <v>26</v>
      </c>
      <c r="B9" s="168">
        <v>3254.9</v>
      </c>
      <c r="C9" s="168">
        <v>3780.2</v>
      </c>
    </row>
    <row r="10" spans="1:3" ht="13.5">
      <c r="A10" s="131" t="s">
        <v>27</v>
      </c>
      <c r="B10" s="168">
        <v>381.3</v>
      </c>
      <c r="C10" s="168">
        <v>812.9</v>
      </c>
    </row>
    <row r="11" spans="1:3" ht="13.5">
      <c r="A11" s="131" t="s">
        <v>93</v>
      </c>
      <c r="B11" s="168">
        <v>149.1</v>
      </c>
      <c r="C11" s="168">
        <v>143.5</v>
      </c>
    </row>
    <row r="12" spans="1:3" ht="13.5">
      <c r="A12" s="131" t="s">
        <v>28</v>
      </c>
      <c r="B12" s="168">
        <v>118.4</v>
      </c>
      <c r="C12" s="168">
        <v>135.3</v>
      </c>
    </row>
    <row r="13" spans="1:3" ht="13.5">
      <c r="A13" s="131" t="s">
        <v>29</v>
      </c>
      <c r="B13" s="168">
        <v>159.2</v>
      </c>
      <c r="C13" s="168">
        <v>174.8</v>
      </c>
    </row>
    <row r="14" spans="1:3" ht="13.5">
      <c r="A14" s="131" t="s">
        <v>88</v>
      </c>
      <c r="B14" s="168">
        <v>45.3</v>
      </c>
      <c r="C14" s="168">
        <v>41.1</v>
      </c>
    </row>
    <row r="15" spans="1:3" ht="12.75">
      <c r="A15" s="6"/>
      <c r="B15" s="169">
        <f>SUM(B8:B14)</f>
        <v>6111.900000000001</v>
      </c>
      <c r="C15" s="169">
        <f>SUM(C8:C14)</f>
        <v>7080.5</v>
      </c>
    </row>
    <row r="16" spans="1:3" ht="12.75">
      <c r="A16" s="129" t="s">
        <v>31</v>
      </c>
      <c r="B16" s="170"/>
      <c r="C16" s="170"/>
    </row>
    <row r="17" spans="1:3" ht="13.5">
      <c r="A17" s="131" t="s">
        <v>32</v>
      </c>
      <c r="B17" s="171">
        <v>157.3</v>
      </c>
      <c r="C17" s="171">
        <v>176.5</v>
      </c>
    </row>
    <row r="18" spans="1:3" ht="13.5">
      <c r="A18" s="131" t="s">
        <v>33</v>
      </c>
      <c r="B18" s="171">
        <v>1842.2</v>
      </c>
      <c r="C18" s="171">
        <v>2065.3</v>
      </c>
    </row>
    <row r="19" spans="1:3" ht="13.5">
      <c r="A19" s="131" t="s">
        <v>28</v>
      </c>
      <c r="B19" s="171">
        <v>37.3</v>
      </c>
      <c r="C19" s="171">
        <v>70.1</v>
      </c>
    </row>
    <row r="20" spans="1:3" ht="13.5">
      <c r="A20" s="131" t="s">
        <v>30</v>
      </c>
      <c r="B20" s="171">
        <v>111.9</v>
      </c>
      <c r="C20" s="171">
        <v>72.2</v>
      </c>
    </row>
    <row r="21" spans="1:3" ht="13.5">
      <c r="A21" s="131" t="s">
        <v>97</v>
      </c>
      <c r="B21" s="171">
        <v>34.3</v>
      </c>
      <c r="C21" s="171">
        <v>42.1</v>
      </c>
    </row>
    <row r="22" spans="1:3" ht="13.5">
      <c r="A22" s="131" t="s">
        <v>34</v>
      </c>
      <c r="B22" s="171">
        <v>281.2</v>
      </c>
      <c r="C22" s="171">
        <v>395.7</v>
      </c>
    </row>
    <row r="23" spans="1:3" ht="13.5">
      <c r="A23" s="131" t="s">
        <v>35</v>
      </c>
      <c r="B23" s="171">
        <v>535.5</v>
      </c>
      <c r="C23" s="171">
        <v>364</v>
      </c>
    </row>
    <row r="24" spans="1:3" ht="12.75">
      <c r="A24" s="6"/>
      <c r="B24" s="169">
        <f>SUM(B17:B23)</f>
        <v>2999.7</v>
      </c>
      <c r="C24" s="169">
        <f>SUM(C17:C23)</f>
        <v>3185.8999999999996</v>
      </c>
    </row>
    <row r="25" spans="1:3" ht="13.5">
      <c r="A25" s="182" t="s">
        <v>104</v>
      </c>
      <c r="B25" s="171">
        <v>0</v>
      </c>
      <c r="C25" s="171">
        <v>0</v>
      </c>
    </row>
    <row r="26" spans="1:3" ht="13.5" thickBot="1">
      <c r="A26" s="3" t="s">
        <v>36</v>
      </c>
      <c r="B26" s="172">
        <f>+B15+B24</f>
        <v>9111.6</v>
      </c>
      <c r="C26" s="172">
        <f>+C15+C24</f>
        <v>10266.4</v>
      </c>
    </row>
    <row r="27" spans="2:3" ht="12.75">
      <c r="B27" s="173"/>
      <c r="C27" s="173"/>
    </row>
    <row r="28" spans="2:3" ht="12.75">
      <c r="B28" s="173"/>
      <c r="C28" s="173"/>
    </row>
    <row r="29" spans="1:3" ht="12.75">
      <c r="A29" s="2" t="s">
        <v>37</v>
      </c>
      <c r="B29" s="174"/>
      <c r="C29" s="174"/>
    </row>
    <row r="30" spans="1:3" ht="12.75">
      <c r="A30" s="132" t="s">
        <v>38</v>
      </c>
      <c r="B30" s="175"/>
      <c r="C30" s="175"/>
    </row>
    <row r="31" spans="1:3" ht="13.5">
      <c r="A31" s="133" t="s">
        <v>39</v>
      </c>
      <c r="B31" s="171">
        <v>1465.3</v>
      </c>
      <c r="C31" s="171">
        <v>1474.8</v>
      </c>
    </row>
    <row r="32" spans="1:3" ht="13.5">
      <c r="A32" s="133" t="s">
        <v>40</v>
      </c>
      <c r="B32" s="168">
        <v>913.5</v>
      </c>
      <c r="C32" s="168">
        <v>948</v>
      </c>
    </row>
    <row r="33" spans="1:3" ht="13.5">
      <c r="A33" s="133" t="s">
        <v>41</v>
      </c>
      <c r="B33" s="176">
        <v>281.9</v>
      </c>
      <c r="C33" s="176">
        <v>385.7</v>
      </c>
    </row>
    <row r="34" spans="1:3" ht="12.75">
      <c r="A34" s="7" t="s">
        <v>42</v>
      </c>
      <c r="B34" s="169">
        <f>SUM(B31:B33)</f>
        <v>2660.7000000000003</v>
      </c>
      <c r="C34" s="169">
        <f>SUM(C31:C33)</f>
        <v>2808.5</v>
      </c>
    </row>
    <row r="35" spans="1:3" ht="13.5">
      <c r="A35" s="134" t="s">
        <v>43</v>
      </c>
      <c r="B35" s="177">
        <v>186</v>
      </c>
      <c r="C35" s="177">
        <v>201.5</v>
      </c>
    </row>
    <row r="36" spans="1:3" ht="12.75">
      <c r="A36" s="7" t="s">
        <v>44</v>
      </c>
      <c r="B36" s="169">
        <f>SUM(B34:B35)</f>
        <v>2846.7000000000003</v>
      </c>
      <c r="C36" s="169">
        <f>SUM(C34:C35)</f>
        <v>3010</v>
      </c>
    </row>
    <row r="37" spans="1:3" ht="12.75">
      <c r="A37" s="132"/>
      <c r="B37" s="178"/>
      <c r="C37" s="178"/>
    </row>
    <row r="38" spans="1:3" ht="12.75">
      <c r="A38" s="132" t="s">
        <v>45</v>
      </c>
      <c r="B38" s="170"/>
      <c r="C38" s="170"/>
    </row>
    <row r="39" spans="1:3" ht="13.5">
      <c r="A39" s="133" t="s">
        <v>46</v>
      </c>
      <c r="B39" s="179">
        <v>2684.6</v>
      </c>
      <c r="C39" s="179">
        <f>3456.3+76.1</f>
        <v>3532.4</v>
      </c>
    </row>
    <row r="40" spans="1:3" ht="13.5">
      <c r="A40" s="133" t="s">
        <v>47</v>
      </c>
      <c r="B40" s="179">
        <v>129.5</v>
      </c>
      <c r="C40" s="179">
        <v>127.3</v>
      </c>
    </row>
    <row r="41" spans="1:3" ht="13.5">
      <c r="A41" s="133" t="s">
        <v>48</v>
      </c>
      <c r="B41" s="179">
        <v>458.6</v>
      </c>
      <c r="C41" s="179">
        <v>521.8</v>
      </c>
    </row>
    <row r="42" spans="1:3" ht="13.5">
      <c r="A42" s="133" t="s">
        <v>49</v>
      </c>
      <c r="B42" s="179">
        <v>43.1</v>
      </c>
      <c r="C42" s="179">
        <v>154.5</v>
      </c>
    </row>
    <row r="43" spans="1:7" ht="13.5">
      <c r="A43" s="133" t="s">
        <v>88</v>
      </c>
      <c r="B43" s="180">
        <v>37.9</v>
      </c>
      <c r="C43" s="180">
        <v>27.4</v>
      </c>
      <c r="G43" s="127"/>
    </row>
    <row r="44" spans="1:3" ht="12.75">
      <c r="A44" s="8"/>
      <c r="B44" s="169">
        <f>SUM(B39:B43)</f>
        <v>3353.7</v>
      </c>
      <c r="C44" s="169">
        <f>SUM(C39:C43)</f>
        <v>4363.4</v>
      </c>
    </row>
    <row r="45" spans="1:3" ht="12.75">
      <c r="A45" s="132" t="s">
        <v>50</v>
      </c>
      <c r="B45" s="175"/>
      <c r="C45" s="175"/>
    </row>
    <row r="46" spans="1:7" ht="13.5">
      <c r="A46" s="133" t="s">
        <v>51</v>
      </c>
      <c r="B46" s="179">
        <v>611.6</v>
      </c>
      <c r="C46" s="179">
        <f>305.5+19.4</f>
        <v>324.9</v>
      </c>
      <c r="G46" s="128"/>
    </row>
    <row r="47" spans="1:7" ht="13.5">
      <c r="A47" s="133" t="s">
        <v>52</v>
      </c>
      <c r="B47" s="179">
        <v>1360.4</v>
      </c>
      <c r="C47" s="179">
        <v>1391.8</v>
      </c>
      <c r="G47" s="128"/>
    </row>
    <row r="48" spans="1:7" ht="13.5">
      <c r="A48" s="134" t="s">
        <v>98</v>
      </c>
      <c r="B48" s="179">
        <v>6</v>
      </c>
      <c r="C48" s="179">
        <v>86.9</v>
      </c>
      <c r="G48" s="128"/>
    </row>
    <row r="49" spans="1:7" ht="13.5">
      <c r="A49" s="133" t="s">
        <v>53</v>
      </c>
      <c r="B49" s="179">
        <v>866.9</v>
      </c>
      <c r="C49" s="179">
        <v>1047.9</v>
      </c>
      <c r="G49" s="128"/>
    </row>
    <row r="50" spans="1:7" ht="13.5">
      <c r="A50" s="133" t="s">
        <v>30</v>
      </c>
      <c r="B50" s="180">
        <v>66.3</v>
      </c>
      <c r="C50" s="180">
        <v>138.4</v>
      </c>
      <c r="G50" s="128"/>
    </row>
    <row r="51" spans="1:3" ht="12.75">
      <c r="A51" s="8"/>
      <c r="B51" s="169">
        <f>SUM(B46:B50)</f>
        <v>2911.2000000000003</v>
      </c>
      <c r="C51" s="169">
        <f>SUM(C46:C50)</f>
        <v>2989.9</v>
      </c>
    </row>
    <row r="52" spans="1:3" ht="12.75">
      <c r="A52" s="135" t="s">
        <v>54</v>
      </c>
      <c r="B52" s="178">
        <f>B44+B51</f>
        <v>6264.9</v>
      </c>
      <c r="C52" s="178">
        <f>C44+C51</f>
        <v>7353.299999999999</v>
      </c>
    </row>
    <row r="53" spans="1:7" ht="13.5">
      <c r="A53" s="134" t="s">
        <v>105</v>
      </c>
      <c r="B53" s="180">
        <v>0</v>
      </c>
      <c r="C53" s="180">
        <v>0</v>
      </c>
      <c r="G53" s="128"/>
    </row>
    <row r="54" spans="1:3" ht="12.75">
      <c r="A54" s="5" t="s">
        <v>55</v>
      </c>
      <c r="B54" s="181">
        <f>B36+B52</f>
        <v>9111.6</v>
      </c>
      <c r="C54" s="181">
        <f>C36+C52</f>
        <v>10363.3</v>
      </c>
    </row>
    <row r="55" ht="12.75">
      <c r="A55" s="136"/>
    </row>
    <row r="56" ht="12.75">
      <c r="A56" s="13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3" customWidth="1"/>
    <col min="2" max="7" width="10.7109375" style="10" customWidth="1"/>
    <col min="8" max="16384" width="9.140625" style="10" customWidth="1"/>
  </cols>
  <sheetData>
    <row r="2" spans="1:7" ht="12.75">
      <c r="A2" s="118" t="s">
        <v>101</v>
      </c>
      <c r="B2" s="119">
        <v>2018</v>
      </c>
      <c r="C2" s="120" t="s">
        <v>61</v>
      </c>
      <c r="D2" s="119">
        <v>2019</v>
      </c>
      <c r="E2" s="121" t="s">
        <v>61</v>
      </c>
      <c r="F2" s="122" t="s">
        <v>57</v>
      </c>
      <c r="G2" s="123" t="s">
        <v>58</v>
      </c>
    </row>
    <row r="3" spans="1:7" s="22" customFormat="1" ht="12.75">
      <c r="A3" s="11" t="s">
        <v>62</v>
      </c>
      <c r="B3" s="12">
        <v>2371.04846891</v>
      </c>
      <c r="C3" s="13">
        <f>B3/$B$3</f>
        <v>1</v>
      </c>
      <c r="D3" s="12">
        <v>2971.8777624199997</v>
      </c>
      <c r="E3" s="13">
        <f>D3/$D$3</f>
        <v>1</v>
      </c>
      <c r="F3" s="14">
        <f>D3-B3</f>
        <v>600.8292935099998</v>
      </c>
      <c r="G3" s="15">
        <f>D3/B3-1</f>
        <v>0.2534023666695471</v>
      </c>
    </row>
    <row r="4" spans="1:7" ht="12.75">
      <c r="A4" s="16" t="s">
        <v>63</v>
      </c>
      <c r="B4" s="17">
        <v>-1958.1952169499996</v>
      </c>
      <c r="C4" s="13">
        <f>B4/$B$3</f>
        <v>-0.8258773460882501</v>
      </c>
      <c r="D4" s="17">
        <v>-2529.16252602</v>
      </c>
      <c r="E4" s="13">
        <f>D4/$D$3</f>
        <v>-0.851031814969571</v>
      </c>
      <c r="F4" s="18">
        <f>D4-B4</f>
        <v>-570.9673090700003</v>
      </c>
      <c r="G4" s="19">
        <f>D4/B4-1</f>
        <v>0.2915783391399118</v>
      </c>
    </row>
    <row r="5" spans="1:7" ht="12.75">
      <c r="A5" s="16" t="s">
        <v>6</v>
      </c>
      <c r="B5" s="17">
        <v>-111.17404301</v>
      </c>
      <c r="C5" s="13">
        <f>B5/$B$3</f>
        <v>-0.04688813597349534</v>
      </c>
      <c r="D5" s="17">
        <v>-114.06994767000002</v>
      </c>
      <c r="E5" s="13">
        <f>D5/$D$3</f>
        <v>-0.03838312231829915</v>
      </c>
      <c r="F5" s="18">
        <f>D5-B5</f>
        <v>-2.8959046600000136</v>
      </c>
      <c r="G5" s="19">
        <f>D5/B5-1</f>
        <v>0.026048388469055883</v>
      </c>
    </row>
    <row r="6" spans="1:7" ht="12.75">
      <c r="A6" s="16" t="s">
        <v>9</v>
      </c>
      <c r="B6" s="20">
        <v>14.827359739999999</v>
      </c>
      <c r="C6" s="13">
        <f>B6/$B$3</f>
        <v>0.006253503432941765</v>
      </c>
      <c r="D6" s="20">
        <v>12.957649960000001</v>
      </c>
      <c r="E6" s="13">
        <f>D6/$D$3</f>
        <v>0.00436008846792157</v>
      </c>
      <c r="F6" s="21">
        <f>D6-B6</f>
        <v>-1.8697097799999973</v>
      </c>
      <c r="G6" s="19">
        <f>D6/B6-1</f>
        <v>-0.12609863204141813</v>
      </c>
    </row>
    <row r="7" spans="1:13" s="22" customFormat="1" ht="12.75">
      <c r="A7" s="23" t="s">
        <v>64</v>
      </c>
      <c r="B7" s="24">
        <f>SUM(B3:B6)</f>
        <v>316.50656869000034</v>
      </c>
      <c r="C7" s="25">
        <f>B7/$B$3</f>
        <v>0.1334880213711963</v>
      </c>
      <c r="D7" s="24">
        <f>SUM(D3:D6)</f>
        <v>341.60293868999986</v>
      </c>
      <c r="E7" s="25">
        <f>D7/$D$3</f>
        <v>0.11494515118005144</v>
      </c>
      <c r="F7" s="26">
        <f>D7-B7</f>
        <v>25.096369999999524</v>
      </c>
      <c r="G7" s="27">
        <f>D7/B7-1</f>
        <v>0.07929178248613211</v>
      </c>
      <c r="M7" s="106"/>
    </row>
    <row r="10" spans="1:5" ht="12.75">
      <c r="A10" s="118" t="s">
        <v>56</v>
      </c>
      <c r="B10" s="119">
        <f>B2</f>
        <v>2018</v>
      </c>
      <c r="C10" s="119">
        <f>D2</f>
        <v>2019</v>
      </c>
      <c r="D10" s="122" t="s">
        <v>57</v>
      </c>
      <c r="E10" s="124" t="s">
        <v>58</v>
      </c>
    </row>
    <row r="11" spans="1:5" ht="12.75">
      <c r="A11" s="11" t="s">
        <v>59</v>
      </c>
      <c r="B11" s="107">
        <v>1455.87202</v>
      </c>
      <c r="C11" s="107">
        <v>2049.494</v>
      </c>
      <c r="D11" s="14">
        <f>C11-B11</f>
        <v>593.6219800000001</v>
      </c>
      <c r="E11" s="108">
        <f>C11/B11-1</f>
        <v>0.40774324380518023</v>
      </c>
    </row>
    <row r="12" spans="1:5" ht="12.75">
      <c r="A12" s="16" t="s">
        <v>60</v>
      </c>
      <c r="B12" s="72">
        <v>3066.783016098542</v>
      </c>
      <c r="C12" s="72">
        <v>2982.9195609910003</v>
      </c>
      <c r="D12" s="32">
        <f>C12-B12</f>
        <v>-83.86345510754154</v>
      </c>
      <c r="E12" s="33">
        <f>C12/B12-1</f>
        <v>-0.027345741341110563</v>
      </c>
    </row>
    <row r="13" spans="1:5" ht="12.75">
      <c r="A13" s="16" t="s">
        <v>95</v>
      </c>
      <c r="B13" s="72">
        <v>6168.151575460001</v>
      </c>
      <c r="C13" s="72">
        <v>9850.675949617293</v>
      </c>
      <c r="D13" s="32">
        <f>C13-B13</f>
        <v>3682.5243741572913</v>
      </c>
      <c r="E13" s="30">
        <f>C13/B13-1</f>
        <v>0.5970223541211632</v>
      </c>
    </row>
    <row r="14" spans="1:5" ht="12.75">
      <c r="A14" s="109" t="s">
        <v>92</v>
      </c>
      <c r="B14" s="110">
        <v>3822.651003</v>
      </c>
      <c r="C14" s="110">
        <v>7547.439202</v>
      </c>
      <c r="D14" s="111">
        <f>C14-B14</f>
        <v>3724.7881989999996</v>
      </c>
      <c r="E14" s="112">
        <f>C14/B14-1</f>
        <v>0.9743992313388803</v>
      </c>
    </row>
    <row r="15" spans="1:5" ht="12.75">
      <c r="A15" s="34" t="s">
        <v>94</v>
      </c>
      <c r="B15" s="113">
        <v>507.45972853509096</v>
      </c>
      <c r="C15" s="113">
        <v>487.7773140452315</v>
      </c>
      <c r="D15" s="114">
        <f>C15-B15</f>
        <v>-19.682414489859468</v>
      </c>
      <c r="E15" s="37">
        <f>C15/B15-1</f>
        <v>-0.03878616052288064</v>
      </c>
    </row>
    <row r="16" spans="1:5" ht="12.75">
      <c r="A16" s="115"/>
      <c r="B16" s="28"/>
      <c r="C16" s="28"/>
      <c r="D16" s="29"/>
      <c r="E16" s="116"/>
    </row>
    <row r="18" spans="1:5" ht="12.75">
      <c r="A18" s="125" t="s">
        <v>65</v>
      </c>
      <c r="B18" s="119">
        <f>B10</f>
        <v>2018</v>
      </c>
      <c r="C18" s="119">
        <f>C10</f>
        <v>2019</v>
      </c>
      <c r="D18" s="122" t="s">
        <v>57</v>
      </c>
      <c r="E18" s="124" t="s">
        <v>58</v>
      </c>
    </row>
    <row r="19" spans="1:5" ht="12.75">
      <c r="A19" s="11" t="s">
        <v>66</v>
      </c>
      <c r="B19" s="91">
        <f>B7</f>
        <v>316.50656869000034</v>
      </c>
      <c r="C19" s="91">
        <f>D7</f>
        <v>341.60293868999986</v>
      </c>
      <c r="D19" s="14">
        <f>C19-B19</f>
        <v>25.096369999999524</v>
      </c>
      <c r="E19" s="81">
        <f>C19/B19-1</f>
        <v>0.07929178248613211</v>
      </c>
    </row>
    <row r="20" spans="1:5" ht="12.75">
      <c r="A20" s="16" t="s">
        <v>67</v>
      </c>
      <c r="B20" s="31">
        <v>1031.11891935</v>
      </c>
      <c r="C20" s="31">
        <v>1085.099281939998</v>
      </c>
      <c r="D20" s="32">
        <f>C20-B20</f>
        <v>53.980362589998094</v>
      </c>
      <c r="E20" s="30">
        <f>C20/B20-1</f>
        <v>0.0523512483157873</v>
      </c>
    </row>
    <row r="21" spans="1:5" ht="12.75">
      <c r="A21" s="34" t="s">
        <v>68</v>
      </c>
      <c r="B21" s="40">
        <f>B19/B20</f>
        <v>0.3069544770738188</v>
      </c>
      <c r="C21" s="40">
        <f>C19/C20</f>
        <v>0.3148126115052477</v>
      </c>
      <c r="D21" s="117"/>
      <c r="E21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3" customWidth="1"/>
    <col min="2" max="7" width="10.7109375" style="10" customWidth="1"/>
    <col min="8" max="16384" width="9.140625" style="10" customWidth="1"/>
  </cols>
  <sheetData>
    <row r="2" spans="1:7" ht="12.75">
      <c r="A2" s="98" t="s">
        <v>101</v>
      </c>
      <c r="B2" s="99">
        <v>2018</v>
      </c>
      <c r="C2" s="100" t="s">
        <v>61</v>
      </c>
      <c r="D2" s="99">
        <v>2019</v>
      </c>
      <c r="E2" s="101" t="s">
        <v>61</v>
      </c>
      <c r="F2" s="102" t="s">
        <v>57</v>
      </c>
      <c r="G2" s="103" t="s">
        <v>58</v>
      </c>
    </row>
    <row r="3" spans="1:7" s="22" customFormat="1" ht="12.75">
      <c r="A3" s="11" t="s">
        <v>62</v>
      </c>
      <c r="B3" s="12">
        <v>2462.1195867700003</v>
      </c>
      <c r="C3" s="13">
        <f>B3/$B$3</f>
        <v>1</v>
      </c>
      <c r="D3" s="12">
        <v>2590.4203151300007</v>
      </c>
      <c r="E3" s="13">
        <f>D3/$D$3</f>
        <v>1</v>
      </c>
      <c r="F3" s="14">
        <f>D3-B3</f>
        <v>128.30072836000045</v>
      </c>
      <c r="G3" s="15">
        <f>D3/B3-1</f>
        <v>0.05210986868770062</v>
      </c>
    </row>
    <row r="4" spans="1:7" ht="12.75">
      <c r="A4" s="16" t="s">
        <v>63</v>
      </c>
      <c r="B4" s="17">
        <v>-2244.86778739</v>
      </c>
      <c r="C4" s="13">
        <f>B4/$B$3</f>
        <v>-0.9117622878484923</v>
      </c>
      <c r="D4" s="17">
        <v>-2376.0603692600002</v>
      </c>
      <c r="E4" s="13">
        <f>D4/$D$3</f>
        <v>-0.9172489712893397</v>
      </c>
      <c r="F4" s="18">
        <f>D4-B4</f>
        <v>-131.19258187000014</v>
      </c>
      <c r="G4" s="19">
        <f>D4/B4-1</f>
        <v>0.05844111738203139</v>
      </c>
    </row>
    <row r="5" spans="1:7" ht="12.75">
      <c r="A5" s="16" t="s">
        <v>6</v>
      </c>
      <c r="B5" s="17">
        <v>-44.878596290000004</v>
      </c>
      <c r="C5" s="13">
        <f>B5/$B$3</f>
        <v>-0.01822762652600284</v>
      </c>
      <c r="D5" s="17">
        <v>-45.00275998000001</v>
      </c>
      <c r="E5" s="13">
        <f>D5/$D$3</f>
        <v>-0.0173727636851634</v>
      </c>
      <c r="F5" s="18">
        <f>D5-B5</f>
        <v>-0.12416369000000316</v>
      </c>
      <c r="G5" s="19">
        <f>D5/B5-1</f>
        <v>0.002766657165426345</v>
      </c>
    </row>
    <row r="6" spans="1:7" ht="12.75">
      <c r="A6" s="16" t="s">
        <v>9</v>
      </c>
      <c r="B6" s="20">
        <v>11.132294840000002</v>
      </c>
      <c r="C6" s="13">
        <f>B6/$B$3</f>
        <v>0.004521427350571631</v>
      </c>
      <c r="D6" s="20">
        <v>9.104712520000001</v>
      </c>
      <c r="E6" s="13">
        <f>D6/$D$3</f>
        <v>0.0035147626301498796</v>
      </c>
      <c r="F6" s="21">
        <f>D6-B6</f>
        <v>-2.0275823200000005</v>
      </c>
      <c r="G6" s="19">
        <f>D6/B6-1</f>
        <v>-0.18213516163034005</v>
      </c>
    </row>
    <row r="7" spans="1:7" s="22" customFormat="1" ht="12.75">
      <c r="A7" s="23" t="s">
        <v>64</v>
      </c>
      <c r="B7" s="90">
        <f>SUM(B3:B6)</f>
        <v>183.5054979300002</v>
      </c>
      <c r="C7" s="25">
        <f>B7/$B$3</f>
        <v>0.07453151297607642</v>
      </c>
      <c r="D7" s="90">
        <f>SUM(D3:D6)</f>
        <v>178.4618984100005</v>
      </c>
      <c r="E7" s="25">
        <f>D7/$D$3</f>
        <v>0.06889302765564682</v>
      </c>
      <c r="F7" s="26">
        <f>D7-B7</f>
        <v>-5.043599519999702</v>
      </c>
      <c r="G7" s="27">
        <f>D7/B7-1</f>
        <v>-0.027484732484274854</v>
      </c>
    </row>
    <row r="10" spans="1:5" ht="12.75">
      <c r="A10" s="98" t="s">
        <v>56</v>
      </c>
      <c r="B10" s="99">
        <f>B2</f>
        <v>2018</v>
      </c>
      <c r="C10" s="99">
        <f>D2</f>
        <v>2019</v>
      </c>
      <c r="D10" s="102" t="s">
        <v>57</v>
      </c>
      <c r="E10" s="104" t="s">
        <v>58</v>
      </c>
    </row>
    <row r="11" spans="1:5" ht="12.75">
      <c r="A11" s="11" t="s">
        <v>59</v>
      </c>
      <c r="B11" s="91">
        <v>1068.7050000000002</v>
      </c>
      <c r="C11" s="91">
        <v>1252.891</v>
      </c>
      <c r="D11" s="14">
        <f>C11-B11</f>
        <v>184.18599999999992</v>
      </c>
      <c r="E11" s="81">
        <f>C11/B11-1</f>
        <v>0.1723450344108055</v>
      </c>
    </row>
    <row r="12" spans="1:5" ht="12.75">
      <c r="A12" s="16" t="s">
        <v>89</v>
      </c>
      <c r="B12" s="53">
        <v>11854.103455319002</v>
      </c>
      <c r="C12" s="53">
        <v>12830.350825</v>
      </c>
      <c r="D12" s="32">
        <f>C12-B12</f>
        <v>976.2473696809975</v>
      </c>
      <c r="E12" s="62">
        <f>C12/B12-1</f>
        <v>0.08235522604984102</v>
      </c>
    </row>
    <row r="13" spans="1:5" ht="12.75">
      <c r="A13" s="34" t="s">
        <v>90</v>
      </c>
      <c r="B13" s="92">
        <v>3078.727643651887</v>
      </c>
      <c r="C13" s="92">
        <v>3051.734415165413</v>
      </c>
      <c r="D13" s="77">
        <f>C13-B13</f>
        <v>-26.99322848647398</v>
      </c>
      <c r="E13" s="93">
        <f>C13/B13-1</f>
        <v>-0.008767657165820397</v>
      </c>
    </row>
    <row r="16" spans="1:5" ht="12.75">
      <c r="A16" s="105" t="s">
        <v>65</v>
      </c>
      <c r="B16" s="99">
        <f>B10</f>
        <v>2018</v>
      </c>
      <c r="C16" s="99">
        <f>C10</f>
        <v>2019</v>
      </c>
      <c r="D16" s="102" t="s">
        <v>57</v>
      </c>
      <c r="E16" s="104" t="s">
        <v>58</v>
      </c>
    </row>
    <row r="17" spans="1:5" s="22" customFormat="1" ht="12.75">
      <c r="A17" s="11" t="s">
        <v>66</v>
      </c>
      <c r="B17" s="38">
        <f>B7</f>
        <v>183.5054979300002</v>
      </c>
      <c r="C17" s="94">
        <f>+D7</f>
        <v>178.4618984100005</v>
      </c>
      <c r="D17" s="14">
        <f>C17-B17</f>
        <v>-5.043599519999702</v>
      </c>
      <c r="E17" s="60">
        <f>C17/B17-1</f>
        <v>-0.027484732484274854</v>
      </c>
    </row>
    <row r="18" spans="1:5" ht="12.75">
      <c r="A18" s="16" t="s">
        <v>67</v>
      </c>
      <c r="B18" s="39">
        <f>+GAS!B20</f>
        <v>1031.11891935</v>
      </c>
      <c r="C18" s="39">
        <f>+GAS!C20</f>
        <v>1085.099281939998</v>
      </c>
      <c r="D18" s="21">
        <f>C18-B18</f>
        <v>53.980362589998094</v>
      </c>
      <c r="E18" s="73">
        <f>C18/B18-1</f>
        <v>0.0523512483157873</v>
      </c>
    </row>
    <row r="19" spans="1:5" ht="12.75">
      <c r="A19" s="95" t="s">
        <v>68</v>
      </c>
      <c r="B19" s="96">
        <f>B17/B18</f>
        <v>0.17796734642952627</v>
      </c>
      <c r="C19" s="96">
        <f>C17/C18</f>
        <v>0.1644659630508066</v>
      </c>
      <c r="D19" s="97"/>
      <c r="E19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3" customWidth="1"/>
    <col min="2" max="7" width="10.7109375" style="10" customWidth="1"/>
    <col min="8" max="16384" width="9.140625" style="10" customWidth="1"/>
  </cols>
  <sheetData>
    <row r="2" spans="1:7" ht="12.75">
      <c r="A2" s="82" t="s">
        <v>101</v>
      </c>
      <c r="B2" s="83">
        <v>2018</v>
      </c>
      <c r="C2" s="84" t="s">
        <v>61</v>
      </c>
      <c r="D2" s="83">
        <v>2019</v>
      </c>
      <c r="E2" s="85" t="s">
        <v>61</v>
      </c>
      <c r="F2" s="86" t="s">
        <v>57</v>
      </c>
      <c r="G2" s="87" t="s">
        <v>58</v>
      </c>
    </row>
    <row r="3" spans="1:7" s="22" customFormat="1" ht="12.75">
      <c r="A3" s="11" t="s">
        <v>62</v>
      </c>
      <c r="B3" s="12">
        <v>878.5955259199998</v>
      </c>
      <c r="C3" s="13">
        <f>B3/$B$3</f>
        <v>1</v>
      </c>
      <c r="D3" s="12">
        <v>911.90675324</v>
      </c>
      <c r="E3" s="13">
        <f>D3/$D$3</f>
        <v>1</v>
      </c>
      <c r="F3" s="14">
        <f>D3-B3</f>
        <v>33.31122732000017</v>
      </c>
      <c r="G3" s="15">
        <f>D3/B3-1</f>
        <v>0.03791417818241127</v>
      </c>
    </row>
    <row r="4" spans="1:7" ht="12.75">
      <c r="A4" s="16" t="s">
        <v>63</v>
      </c>
      <c r="B4" s="17">
        <v>-455.6834785100001</v>
      </c>
      <c r="C4" s="13">
        <f>B4/$B$3</f>
        <v>-0.5186498964160354</v>
      </c>
      <c r="D4" s="17">
        <v>-471.83856742</v>
      </c>
      <c r="E4" s="13">
        <f>D4/$D$3</f>
        <v>-0.517419753438123</v>
      </c>
      <c r="F4" s="18">
        <f>D4-B4</f>
        <v>-16.155088909999904</v>
      </c>
      <c r="G4" s="19">
        <f>D4/B4-1</f>
        <v>0.03545243501656903</v>
      </c>
    </row>
    <row r="5" spans="1:7" ht="12.75">
      <c r="A5" s="16" t="s">
        <v>6</v>
      </c>
      <c r="B5" s="17">
        <v>-179.25271475000002</v>
      </c>
      <c r="C5" s="13">
        <f>B5/$B$3</f>
        <v>-0.20402188431622154</v>
      </c>
      <c r="D5" s="17">
        <v>-179.91001447</v>
      </c>
      <c r="E5" s="13">
        <f>D5/$D$3</f>
        <v>-0.1972899244695586</v>
      </c>
      <c r="F5" s="18">
        <f>D5-B5</f>
        <v>-0.6572997199999691</v>
      </c>
      <c r="G5" s="19">
        <f>D5/B5-1</f>
        <v>0.0036668885094246484</v>
      </c>
    </row>
    <row r="6" spans="1:7" ht="12.75">
      <c r="A6" s="16" t="s">
        <v>9</v>
      </c>
      <c r="B6" s="20">
        <v>6.076916239999999</v>
      </c>
      <c r="C6" s="13">
        <f>B6/$B$3</f>
        <v>0.0069166255241701865</v>
      </c>
      <c r="D6" s="20">
        <v>5.15460643</v>
      </c>
      <c r="E6" s="13">
        <f>D6/$D$3</f>
        <v>0.005652558676296354</v>
      </c>
      <c r="F6" s="21">
        <f>D6-B6</f>
        <v>-0.9223098099999989</v>
      </c>
      <c r="G6" s="19">
        <f>D6/B6-1</f>
        <v>-0.1517726711336076</v>
      </c>
    </row>
    <row r="7" spans="1:7" s="22" customFormat="1" ht="12.75">
      <c r="A7" s="23" t="s">
        <v>64</v>
      </c>
      <c r="B7" s="24">
        <f>SUM(B3:B6)</f>
        <v>249.73624889999965</v>
      </c>
      <c r="C7" s="25">
        <f>B7/$B$3</f>
        <v>0.28424484479191314</v>
      </c>
      <c r="D7" s="24">
        <f>SUM(D3:D6)</f>
        <v>265.31277778</v>
      </c>
      <c r="E7" s="25">
        <f>D7/$D$3</f>
        <v>0.29094288076861485</v>
      </c>
      <c r="F7" s="26">
        <f>D7-B7</f>
        <v>15.576528880000325</v>
      </c>
      <c r="G7" s="71">
        <f>D7/B7-1</f>
        <v>0.06237191816810528</v>
      </c>
    </row>
    <row r="10" spans="1:5" ht="12.75">
      <c r="A10" s="82" t="s">
        <v>56</v>
      </c>
      <c r="B10" s="83">
        <f>B2</f>
        <v>2018</v>
      </c>
      <c r="C10" s="83">
        <f>D2</f>
        <v>2019</v>
      </c>
      <c r="D10" s="86" t="s">
        <v>57</v>
      </c>
      <c r="E10" s="88" t="s">
        <v>58</v>
      </c>
    </row>
    <row r="11" spans="1:5" ht="12.75">
      <c r="A11" s="16" t="s">
        <v>69</v>
      </c>
      <c r="B11" s="72">
        <v>1463.476</v>
      </c>
      <c r="C11" s="72">
        <v>1467.8490000000002</v>
      </c>
      <c r="D11" s="32">
        <f>C11-B11</f>
        <v>4.373000000000047</v>
      </c>
      <c r="E11" s="73">
        <f>C11/B11-1</f>
        <v>0.0029880913660353947</v>
      </c>
    </row>
    <row r="12" spans="1:5" ht="12.75">
      <c r="A12" s="16" t="s">
        <v>91</v>
      </c>
      <c r="B12" s="28"/>
      <c r="C12" s="28"/>
      <c r="D12" s="32"/>
      <c r="E12" s="73"/>
    </row>
    <row r="13" spans="1:5" ht="12.75">
      <c r="A13" s="74" t="s">
        <v>70</v>
      </c>
      <c r="B13" s="31">
        <v>291.13683287846567</v>
      </c>
      <c r="C13" s="31">
        <v>289.318242795758</v>
      </c>
      <c r="D13" s="32">
        <f>C13-B13</f>
        <v>-1.818590082707658</v>
      </c>
      <c r="E13" s="73">
        <f>C13/B13-1</f>
        <v>-0.006246513245085739</v>
      </c>
    </row>
    <row r="14" spans="1:5" ht="12.75">
      <c r="A14" s="74" t="s">
        <v>71</v>
      </c>
      <c r="B14" s="31">
        <v>245.7839683363498</v>
      </c>
      <c r="C14" s="31">
        <v>246.323833763974</v>
      </c>
      <c r="D14" s="32">
        <f>C14-B14</f>
        <v>0.5398654276241928</v>
      </c>
      <c r="E14" s="73">
        <f>C14/B14-1</f>
        <v>0.002196503829270835</v>
      </c>
    </row>
    <row r="15" spans="1:5" ht="12.75">
      <c r="A15" s="75" t="s">
        <v>72</v>
      </c>
      <c r="B15" s="76">
        <v>243.97944695643042</v>
      </c>
      <c r="C15" s="76">
        <v>241.01805950474034</v>
      </c>
      <c r="D15" s="77">
        <f>C15-B15</f>
        <v>-2.9613874516900864</v>
      </c>
      <c r="E15" s="78">
        <f>C15/B15-1</f>
        <v>-0.012137856235975963</v>
      </c>
    </row>
    <row r="18" spans="1:10" ht="12.75">
      <c r="A18" s="89" t="s">
        <v>65</v>
      </c>
      <c r="B18" s="83">
        <f>B10</f>
        <v>2018</v>
      </c>
      <c r="C18" s="83">
        <f>C10</f>
        <v>2019</v>
      </c>
      <c r="D18" s="86" t="s">
        <v>57</v>
      </c>
      <c r="E18" s="88" t="s">
        <v>58</v>
      </c>
      <c r="J18" s="79"/>
    </row>
    <row r="19" spans="1:5" s="22" customFormat="1" ht="12.75">
      <c r="A19" s="11" t="s">
        <v>66</v>
      </c>
      <c r="B19" s="38">
        <f>B7</f>
        <v>249.73624889999965</v>
      </c>
      <c r="C19" s="38">
        <f>D7</f>
        <v>265.31277778</v>
      </c>
      <c r="D19" s="80">
        <f>C19-B19</f>
        <v>15.576528880000325</v>
      </c>
      <c r="E19" s="81">
        <f>C19/B19-1</f>
        <v>0.06237191816810528</v>
      </c>
    </row>
    <row r="20" spans="1:5" ht="12.75">
      <c r="A20" s="16" t="s">
        <v>67</v>
      </c>
      <c r="B20" s="39">
        <f>+'E.E.'!B18</f>
        <v>1031.11891935</v>
      </c>
      <c r="C20" s="39">
        <f>+'E.E.'!C18</f>
        <v>1085.099281939998</v>
      </c>
      <c r="D20" s="29">
        <f>C20-B20</f>
        <v>53.980362589998094</v>
      </c>
      <c r="E20" s="30">
        <f>C20/B20-1</f>
        <v>0.0523512483157873</v>
      </c>
    </row>
    <row r="21" spans="1:5" ht="12.75">
      <c r="A21" s="34" t="s">
        <v>68</v>
      </c>
      <c r="B21" s="40">
        <f>B19/B20</f>
        <v>0.24219926936985037</v>
      </c>
      <c r="C21" s="40">
        <f>C19/C20</f>
        <v>0.24450553253123505</v>
      </c>
      <c r="D21" s="41"/>
      <c r="E21" s="42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3" customWidth="1"/>
    <col min="2" max="7" width="12.7109375" style="10" customWidth="1"/>
    <col min="8" max="16384" width="9.140625" style="10" customWidth="1"/>
  </cols>
  <sheetData>
    <row r="2" spans="1:7" ht="12.75">
      <c r="A2" s="63" t="s">
        <v>101</v>
      </c>
      <c r="B2" s="64">
        <v>2018</v>
      </c>
      <c r="C2" s="65" t="s">
        <v>61</v>
      </c>
      <c r="D2" s="64">
        <v>2019</v>
      </c>
      <c r="E2" s="66" t="s">
        <v>61</v>
      </c>
      <c r="F2" s="67" t="s">
        <v>57</v>
      </c>
      <c r="G2" s="68" t="s">
        <v>58</v>
      </c>
    </row>
    <row r="3" spans="1:7" s="22" customFormat="1" ht="12.75">
      <c r="A3" s="11" t="s">
        <v>62</v>
      </c>
      <c r="B3" s="12">
        <v>1123.66049217</v>
      </c>
      <c r="C3" s="13">
        <f>B3/$B$3</f>
        <v>1</v>
      </c>
      <c r="D3" s="12">
        <v>1190.5159995100003</v>
      </c>
      <c r="E3" s="13">
        <f>D3/$D$3</f>
        <v>1</v>
      </c>
      <c r="F3" s="14">
        <f>D3-B3</f>
        <v>66.85550734000026</v>
      </c>
      <c r="G3" s="15">
        <f>D3/B3-1</f>
        <v>0.059497960287710816</v>
      </c>
    </row>
    <row r="4" spans="1:7" ht="12.75">
      <c r="A4" s="16" t="s">
        <v>63</v>
      </c>
      <c r="B4" s="17">
        <v>-684.32239803</v>
      </c>
      <c r="C4" s="13">
        <f>B4/$B$3</f>
        <v>-0.609011710208343</v>
      </c>
      <c r="D4" s="17">
        <v>-733.5339059900002</v>
      </c>
      <c r="E4" s="13">
        <f>D4/$D$3</f>
        <v>-0.6161478773001896</v>
      </c>
      <c r="F4" s="18">
        <f>D4-B4</f>
        <v>-49.211507960000176</v>
      </c>
      <c r="G4" s="19">
        <f>D4/B4-1</f>
        <v>0.07191275355251903</v>
      </c>
    </row>
    <row r="5" spans="1:7" ht="12.75">
      <c r="A5" s="16" t="s">
        <v>6</v>
      </c>
      <c r="B5" s="17">
        <v>-196.06260129000003</v>
      </c>
      <c r="C5" s="13">
        <f>B5/$B$3</f>
        <v>-0.1744856232431615</v>
      </c>
      <c r="D5" s="17">
        <v>-201.19945769</v>
      </c>
      <c r="E5" s="13">
        <f>D5/$D$3</f>
        <v>-0.16900189310585567</v>
      </c>
      <c r="F5" s="18">
        <f>D5-B5</f>
        <v>-5.136856399999971</v>
      </c>
      <c r="G5" s="19">
        <f>D5/B5-1</f>
        <v>0.026200082862319896</v>
      </c>
    </row>
    <row r="6" spans="1:7" ht="12.75">
      <c r="A6" s="16" t="s">
        <v>9</v>
      </c>
      <c r="B6" s="20">
        <v>8.759080690000001</v>
      </c>
      <c r="C6" s="13">
        <f>B6/$B$3</f>
        <v>0.0077951309590716025</v>
      </c>
      <c r="D6" s="20">
        <v>8.422818999999999</v>
      </c>
      <c r="E6" s="13">
        <f>D6/$D$3</f>
        <v>0.007074931377206785</v>
      </c>
      <c r="F6" s="21">
        <f>D6-B6</f>
        <v>-0.3362616900000024</v>
      </c>
      <c r="G6" s="19">
        <f>D6/B6-1</f>
        <v>-0.0383900664808241</v>
      </c>
    </row>
    <row r="7" spans="1:7" s="22" customFormat="1" ht="12.75">
      <c r="A7" s="23" t="s">
        <v>64</v>
      </c>
      <c r="B7" s="52">
        <f>SUM(B3:B6)</f>
        <v>252.0345735399999</v>
      </c>
      <c r="C7" s="25">
        <f>B7/$B$3</f>
        <v>0.22429779750756715</v>
      </c>
      <c r="D7" s="52">
        <f>SUM(D3:D6)</f>
        <v>264.20545483</v>
      </c>
      <c r="E7" s="25">
        <f>D7/$D$3</f>
        <v>0.22192516097116147</v>
      </c>
      <c r="F7" s="26">
        <f>D7-B7</f>
        <v>12.170881290000096</v>
      </c>
      <c r="G7" s="27">
        <v>0.011</v>
      </c>
    </row>
    <row r="9" spans="1:7" ht="12.75">
      <c r="A9" s="63" t="s">
        <v>102</v>
      </c>
      <c r="B9" s="64">
        <f>B2</f>
        <v>2018</v>
      </c>
      <c r="C9" s="65" t="s">
        <v>61</v>
      </c>
      <c r="D9" s="64">
        <f>D2</f>
        <v>2019</v>
      </c>
      <c r="E9" s="66" t="s">
        <v>61</v>
      </c>
      <c r="F9" s="67" t="s">
        <v>57</v>
      </c>
      <c r="G9" s="68" t="s">
        <v>58</v>
      </c>
    </row>
    <row r="10" spans="1:7" ht="12.75">
      <c r="A10" s="16" t="s">
        <v>73</v>
      </c>
      <c r="B10" s="53">
        <v>2348.0077080000005</v>
      </c>
      <c r="C10" s="54">
        <f>B10/$B$13</f>
        <v>0.32195362858615584</v>
      </c>
      <c r="D10" s="53">
        <v>2347.839775453687</v>
      </c>
      <c r="E10" s="54">
        <f>D10/$D$13</f>
        <v>0.3272188116814508</v>
      </c>
      <c r="F10" s="32">
        <f>D10-B10</f>
        <v>-0.1679325463137502</v>
      </c>
      <c r="G10" s="19">
        <f>D10/B10-1</f>
        <v>-7.152129260123985E-05</v>
      </c>
    </row>
    <row r="11" spans="1:7" ht="12.75">
      <c r="A11" s="16" t="s">
        <v>74</v>
      </c>
      <c r="B11" s="53">
        <v>2142.8085880000085</v>
      </c>
      <c r="C11" s="54">
        <f>B11/$B$13</f>
        <v>0.29381717867519863</v>
      </c>
      <c r="D11" s="53">
        <v>2211.105870000008</v>
      </c>
      <c r="E11" s="54">
        <f aca="true" t="shared" si="0" ref="E11:E20">D11/$D$13</f>
        <v>0.3081621850211111</v>
      </c>
      <c r="F11" s="32">
        <f aca="true" t="shared" si="1" ref="F11:F20">D11-B11</f>
        <v>68.29728199999954</v>
      </c>
      <c r="G11" s="19">
        <f aca="true" t="shared" si="2" ref="G11:G20">D11/B11-1</f>
        <v>0.03187278713669195</v>
      </c>
    </row>
    <row r="12" spans="1:7" ht="12.75">
      <c r="A12" s="16" t="s">
        <v>75</v>
      </c>
      <c r="B12" s="53">
        <v>2802.1833769999994</v>
      </c>
      <c r="C12" s="54">
        <f>B12/$B$13</f>
        <v>0.3842291927386456</v>
      </c>
      <c r="D12" s="53">
        <v>2616.1912709999997</v>
      </c>
      <c r="E12" s="54">
        <f t="shared" si="0"/>
        <v>0.3646190032974381</v>
      </c>
      <c r="F12" s="32">
        <f t="shared" si="1"/>
        <v>-185.9921059999997</v>
      </c>
      <c r="G12" s="19">
        <f t="shared" si="2"/>
        <v>-0.06637399519481901</v>
      </c>
    </row>
    <row r="13" spans="1:7" s="22" customFormat="1" ht="12.75">
      <c r="A13" s="23" t="s">
        <v>76</v>
      </c>
      <c r="B13" s="55">
        <f>SUM(B10:B12)</f>
        <v>7292.999673000008</v>
      </c>
      <c r="C13" s="56">
        <f>B13/$B$13</f>
        <v>1</v>
      </c>
      <c r="D13" s="55">
        <f>SUM(D10:D12)</f>
        <v>7175.1369164536945</v>
      </c>
      <c r="E13" s="56">
        <f t="shared" si="0"/>
        <v>1</v>
      </c>
      <c r="F13" s="26">
        <f t="shared" si="1"/>
        <v>-117.8627565463139</v>
      </c>
      <c r="G13" s="57">
        <f t="shared" si="2"/>
        <v>-0.016161080739200195</v>
      </c>
    </row>
    <row r="14" spans="1:7" ht="12.75">
      <c r="A14" s="16" t="s">
        <v>77</v>
      </c>
      <c r="B14" s="53">
        <v>704.302677</v>
      </c>
      <c r="C14" s="54">
        <f>B14/$B$20</f>
        <v>0.09657242678996061</v>
      </c>
      <c r="D14" s="53">
        <v>663.5010519999989</v>
      </c>
      <c r="E14" s="54">
        <f t="shared" si="0"/>
        <v>0.09247224962055968</v>
      </c>
      <c r="F14" s="32">
        <f t="shared" si="1"/>
        <v>-40.80162500000108</v>
      </c>
      <c r="G14" s="58">
        <f t="shared" si="2"/>
        <v>-0.05793194649464761</v>
      </c>
    </row>
    <row r="15" spans="1:7" ht="12.75">
      <c r="A15" s="16" t="s">
        <v>78</v>
      </c>
      <c r="B15" s="53">
        <v>1309.7664200000052</v>
      </c>
      <c r="C15" s="54">
        <f aca="true" t="shared" si="3" ref="C15:C20">B15/$B$20</f>
        <v>0.17959227735180014</v>
      </c>
      <c r="D15" s="53">
        <v>1259.9324230000075</v>
      </c>
      <c r="E15" s="54">
        <f t="shared" si="0"/>
        <v>0.17559698688268768</v>
      </c>
      <c r="F15" s="32">
        <f t="shared" si="1"/>
        <v>-49.83399699999768</v>
      </c>
      <c r="G15" s="58">
        <f t="shared" si="2"/>
        <v>-0.038048003246256346</v>
      </c>
    </row>
    <row r="16" spans="1:7" ht="12.75">
      <c r="A16" s="16" t="s">
        <v>79</v>
      </c>
      <c r="B16" s="53">
        <v>531.163537000003</v>
      </c>
      <c r="C16" s="54">
        <f t="shared" si="3"/>
        <v>0.0728319704944545</v>
      </c>
      <c r="D16" s="53">
        <v>572.7666789999998</v>
      </c>
      <c r="E16" s="54">
        <f t="shared" si="0"/>
        <v>0.07982658528599748</v>
      </c>
      <c r="F16" s="32">
        <f t="shared" si="1"/>
        <v>41.603141999996865</v>
      </c>
      <c r="G16" s="58">
        <f t="shared" si="2"/>
        <v>0.07832454432954927</v>
      </c>
    </row>
    <row r="17" spans="1:7" ht="12.75">
      <c r="A17" s="16" t="s">
        <v>80</v>
      </c>
      <c r="B17" s="53">
        <v>361.5090000000001</v>
      </c>
      <c r="C17" s="54">
        <f t="shared" si="3"/>
        <v>0.049569315262466176</v>
      </c>
      <c r="D17" s="53">
        <v>506.08517999999947</v>
      </c>
      <c r="E17" s="54">
        <f t="shared" si="0"/>
        <v>0.07053317391609186</v>
      </c>
      <c r="F17" s="32">
        <f t="shared" si="1"/>
        <v>144.57617999999934</v>
      </c>
      <c r="G17" s="58">
        <f t="shared" si="2"/>
        <v>0.3999241512659417</v>
      </c>
    </row>
    <row r="18" spans="1:7" ht="12.75">
      <c r="A18" s="16" t="s">
        <v>81</v>
      </c>
      <c r="B18" s="53">
        <v>1231.6656200000002</v>
      </c>
      <c r="C18" s="54">
        <f>B18/$B$20</f>
        <v>0.1688832682332137</v>
      </c>
      <c r="D18" s="53">
        <v>1600.1800399999984</v>
      </c>
      <c r="E18" s="54">
        <f t="shared" si="0"/>
        <v>0.2230173526487751</v>
      </c>
      <c r="F18" s="32">
        <f t="shared" si="1"/>
        <v>368.51441999999815</v>
      </c>
      <c r="G18" s="58">
        <f t="shared" si="2"/>
        <v>0.29920005398867766</v>
      </c>
    </row>
    <row r="19" spans="1:7" ht="12.75">
      <c r="A19" s="16" t="s">
        <v>82</v>
      </c>
      <c r="B19" s="53">
        <v>3154.5924189999996</v>
      </c>
      <c r="C19" s="54">
        <f t="shared" si="3"/>
        <v>0.4325507418681048</v>
      </c>
      <c r="D19" s="53">
        <v>2572.67154245369</v>
      </c>
      <c r="E19" s="54">
        <f t="shared" si="0"/>
        <v>0.35855365164588815</v>
      </c>
      <c r="F19" s="32">
        <f t="shared" si="1"/>
        <v>-581.9208765463095</v>
      </c>
      <c r="G19" s="58">
        <f t="shared" si="2"/>
        <v>-0.18446784853771292</v>
      </c>
    </row>
    <row r="20" spans="1:7" s="22" customFormat="1" ht="12.75">
      <c r="A20" s="23" t="s">
        <v>83</v>
      </c>
      <c r="B20" s="55">
        <f>SUM(B14:B19)</f>
        <v>7292.999673000008</v>
      </c>
      <c r="C20" s="56">
        <f t="shared" si="3"/>
        <v>1</v>
      </c>
      <c r="D20" s="55">
        <f>SUM(D14:D19)</f>
        <v>7175.136916453695</v>
      </c>
      <c r="E20" s="56">
        <f t="shared" si="0"/>
        <v>1.0000000000000002</v>
      </c>
      <c r="F20" s="26">
        <f t="shared" si="1"/>
        <v>-117.862756546313</v>
      </c>
      <c r="G20" s="57">
        <f t="shared" si="2"/>
        <v>-0.016161080739200084</v>
      </c>
    </row>
    <row r="22" spans="1:5" ht="12.75">
      <c r="A22" s="69" t="s">
        <v>65</v>
      </c>
      <c r="B22" s="64">
        <f>B9</f>
        <v>2018</v>
      </c>
      <c r="C22" s="64">
        <f>D9</f>
        <v>2019</v>
      </c>
      <c r="D22" s="67" t="s">
        <v>57</v>
      </c>
      <c r="E22" s="70" t="s">
        <v>58</v>
      </c>
    </row>
    <row r="23" spans="1:5" s="22" customFormat="1" ht="12.75">
      <c r="A23" s="11" t="s">
        <v>66</v>
      </c>
      <c r="B23" s="59">
        <f>B7</f>
        <v>252.0345735399999</v>
      </c>
      <c r="C23" s="38">
        <f>D7</f>
        <v>264.20545483</v>
      </c>
      <c r="D23" s="14">
        <f>C23-B23</f>
        <v>12.170881290000096</v>
      </c>
      <c r="E23" s="60">
        <f>C23/B23-1</f>
        <v>0.04829052268127998</v>
      </c>
    </row>
    <row r="24" spans="1:5" ht="12.75">
      <c r="A24" s="16" t="s">
        <v>67</v>
      </c>
      <c r="B24" s="39">
        <f>'Ciclo Idrico'!B20</f>
        <v>1031.11891935</v>
      </c>
      <c r="C24" s="39">
        <f>'Ciclo Idrico'!C20</f>
        <v>1085.099281939998</v>
      </c>
      <c r="D24" s="61">
        <f>C24-B24</f>
        <v>53.980362589998094</v>
      </c>
      <c r="E24" s="62">
        <f>C24/B24-1</f>
        <v>0.0523512483157873</v>
      </c>
    </row>
    <row r="25" spans="1:5" ht="12.75">
      <c r="A25" s="34" t="s">
        <v>68</v>
      </c>
      <c r="B25" s="40">
        <f>B23/B24</f>
        <v>0.24442823112864448</v>
      </c>
      <c r="C25" s="40">
        <f>C23/C24</f>
        <v>0.243485051761936</v>
      </c>
      <c r="D25" s="41"/>
      <c r="E25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3" customWidth="1"/>
    <col min="2" max="7" width="10.7109375" style="10" customWidth="1"/>
    <col min="8" max="16384" width="9.140625" style="10" customWidth="1"/>
  </cols>
  <sheetData>
    <row r="2" spans="1:7" ht="12.75">
      <c r="A2" s="44" t="s">
        <v>101</v>
      </c>
      <c r="B2" s="45">
        <v>2018</v>
      </c>
      <c r="C2" s="46" t="s">
        <v>61</v>
      </c>
      <c r="D2" s="45">
        <v>2019</v>
      </c>
      <c r="E2" s="47" t="s">
        <v>61</v>
      </c>
      <c r="F2" s="48" t="s">
        <v>57</v>
      </c>
      <c r="G2" s="49" t="s">
        <v>58</v>
      </c>
    </row>
    <row r="3" spans="1:7" ht="12.75">
      <c r="A3" s="11" t="s">
        <v>62</v>
      </c>
      <c r="B3" s="12">
        <v>147.10661507</v>
      </c>
      <c r="C3" s="13">
        <f>B3/$B$3</f>
        <v>1</v>
      </c>
      <c r="D3" s="12">
        <v>148.05653117999998</v>
      </c>
      <c r="E3" s="13">
        <f>D3/$D$3</f>
        <v>1</v>
      </c>
      <c r="F3" s="14">
        <f>D3-B3</f>
        <v>0.9499161099999753</v>
      </c>
      <c r="G3" s="15">
        <f>D3/B3-1</f>
        <v>0.006457331028573821</v>
      </c>
    </row>
    <row r="4" spans="1:7" ht="12.75">
      <c r="A4" s="16" t="s">
        <v>63</v>
      </c>
      <c r="B4" s="17">
        <v>-100.20792406999999</v>
      </c>
      <c r="C4" s="13">
        <f>B4/$B$3</f>
        <v>-0.6811925080481018</v>
      </c>
      <c r="D4" s="17">
        <v>-94.29864001000001</v>
      </c>
      <c r="E4" s="13">
        <f>D4/$D$3</f>
        <v>-0.6369096942799253</v>
      </c>
      <c r="F4" s="18">
        <f>D4-B4</f>
        <v>5.909284059999976</v>
      </c>
      <c r="G4" s="19">
        <f>D4/B4-1</f>
        <v>-0.05897022730330248</v>
      </c>
    </row>
    <row r="5" spans="1:7" ht="12.75">
      <c r="A5" s="16" t="s">
        <v>6</v>
      </c>
      <c r="B5" s="17">
        <v>-20.02565111</v>
      </c>
      <c r="C5" s="13">
        <f>B5/$B$3</f>
        <v>-0.13613018762256807</v>
      </c>
      <c r="D5" s="17">
        <v>-20.24783334</v>
      </c>
      <c r="E5" s="13">
        <f>D5/$D$3</f>
        <v>-0.13675744783851285</v>
      </c>
      <c r="F5" s="18">
        <f>D5-B5</f>
        <v>-0.22218223000000137</v>
      </c>
      <c r="G5" s="19">
        <f>D5/B5-1</f>
        <v>0.01109488169845596</v>
      </c>
    </row>
    <row r="6" spans="1:7" s="22" customFormat="1" ht="12.75">
      <c r="A6" s="16" t="s">
        <v>9</v>
      </c>
      <c r="B6" s="20">
        <v>2.4629904000000002</v>
      </c>
      <c r="C6" s="13">
        <f>B6/$B$3</f>
        <v>0.016742893572991246</v>
      </c>
      <c r="D6" s="20">
        <v>2.00598226</v>
      </c>
      <c r="E6" s="13">
        <f>D6/$D$3</f>
        <v>0.013548759004499597</v>
      </c>
      <c r="F6" s="21">
        <f>D6-B6</f>
        <v>-0.4570081400000001</v>
      </c>
      <c r="G6" s="19">
        <f>D6/B6-1</f>
        <v>-0.18555011014253242</v>
      </c>
    </row>
    <row r="7" spans="1:7" ht="12.75">
      <c r="A7" s="23" t="s">
        <v>64</v>
      </c>
      <c r="B7" s="24">
        <f>SUM(B3:B6)</f>
        <v>29.336030290000014</v>
      </c>
      <c r="C7" s="25">
        <f>B7/$B$3</f>
        <v>0.19942019790232138</v>
      </c>
      <c r="D7" s="24">
        <f>SUM(D3:D6)</f>
        <v>35.51604008999997</v>
      </c>
      <c r="E7" s="25">
        <f>D7/$D$3</f>
        <v>0.23988161688606147</v>
      </c>
      <c r="F7" s="26">
        <f>D7-B7</f>
        <v>6.180009799999954</v>
      </c>
      <c r="G7" s="27">
        <v>-0.122</v>
      </c>
    </row>
    <row r="10" spans="1:5" ht="12.75">
      <c r="A10" s="44" t="s">
        <v>56</v>
      </c>
      <c r="B10" s="45">
        <f>B2</f>
        <v>2018</v>
      </c>
      <c r="C10" s="45">
        <f>D2</f>
        <v>2019</v>
      </c>
      <c r="D10" s="48" t="s">
        <v>57</v>
      </c>
      <c r="E10" s="50" t="s">
        <v>58</v>
      </c>
    </row>
    <row r="11" spans="1:5" ht="12.75">
      <c r="A11" s="11" t="s">
        <v>84</v>
      </c>
      <c r="B11" s="28"/>
      <c r="C11" s="28"/>
      <c r="D11" s="29"/>
      <c r="E11" s="30"/>
    </row>
    <row r="12" spans="1:5" ht="12.75">
      <c r="A12" s="16" t="s">
        <v>85</v>
      </c>
      <c r="B12" s="31">
        <v>534.275</v>
      </c>
      <c r="C12" s="31">
        <v>548.6550000000001</v>
      </c>
      <c r="D12" s="32">
        <f>C12-B12</f>
        <v>14.38000000000011</v>
      </c>
      <c r="E12" s="33">
        <f>C12/B12-1</f>
        <v>0.026914978241542542</v>
      </c>
    </row>
    <row r="13" spans="1:5" ht="12.75">
      <c r="A13" s="34" t="s">
        <v>86</v>
      </c>
      <c r="B13" s="35">
        <v>176</v>
      </c>
      <c r="C13" s="35">
        <v>181</v>
      </c>
      <c r="D13" s="36">
        <f>C13-B13</f>
        <v>5</v>
      </c>
      <c r="E13" s="37">
        <f>C13/B13-1</f>
        <v>0.02840909090909083</v>
      </c>
    </row>
    <row r="16" spans="1:5" ht="12.75">
      <c r="A16" s="51" t="s">
        <v>65</v>
      </c>
      <c r="B16" s="45">
        <f>B10</f>
        <v>2018</v>
      </c>
      <c r="C16" s="45">
        <f>C10</f>
        <v>2019</v>
      </c>
      <c r="D16" s="48" t="s">
        <v>57</v>
      </c>
      <c r="E16" s="50" t="s">
        <v>58</v>
      </c>
    </row>
    <row r="17" spans="1:5" ht="12.75">
      <c r="A17" s="11" t="s">
        <v>66</v>
      </c>
      <c r="B17" s="38">
        <f>B7</f>
        <v>29.336030290000014</v>
      </c>
      <c r="C17" s="38">
        <f>D7</f>
        <v>35.51604008999997</v>
      </c>
      <c r="D17" s="14">
        <f>C17-B17</f>
        <v>6.180009799999954</v>
      </c>
      <c r="E17" s="15">
        <f>C17/B17-1</f>
        <v>0.21066278357731916</v>
      </c>
    </row>
    <row r="18" spans="1:5" ht="12.75">
      <c r="A18" s="16" t="s">
        <v>67</v>
      </c>
      <c r="B18" s="39">
        <f>Ambiente!B24</f>
        <v>1031.11891935</v>
      </c>
      <c r="C18" s="39">
        <f>Ambiente!C24</f>
        <v>1085.099281939998</v>
      </c>
      <c r="D18" s="29">
        <f>C18-B18</f>
        <v>53.980362589998094</v>
      </c>
      <c r="E18" s="30">
        <f>C18/B18-1</f>
        <v>0.0523512483157873</v>
      </c>
    </row>
    <row r="19" spans="1:5" ht="12.75">
      <c r="A19" s="34" t="s">
        <v>68</v>
      </c>
      <c r="B19" s="40">
        <f>B17/B18</f>
        <v>0.028450675998160285</v>
      </c>
      <c r="C19" s="40">
        <f>C17/C18</f>
        <v>0.03273068251091504</v>
      </c>
      <c r="D19" s="41"/>
      <c r="E19" s="42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2020-03-20T17:12:31Z</dcterms:modified>
  <cp:category/>
  <cp:version/>
  <cp:contentType/>
  <cp:contentStatus/>
</cp:coreProperties>
</file>